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by\Desktop\KST\Hospodarenie\"/>
    </mc:Choice>
  </mc:AlternateContent>
  <xr:revisionPtr revIDLastSave="0" documentId="8_{AE45A397-F136-4414-BE31-6F77EEFB17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OZP" sheetId="1" r:id="rId1"/>
    <sheet name="Hárok1" sheetId="15" r:id="rId2"/>
    <sheet name="Hárok2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2" i="1" l="1"/>
  <c r="E75" i="1"/>
  <c r="E95" i="1"/>
  <c r="E77" i="1"/>
  <c r="E110" i="1"/>
  <c r="E26" i="1"/>
  <c r="E70" i="1"/>
  <c r="E81" i="1"/>
  <c r="E56" i="1"/>
  <c r="E78" i="1"/>
  <c r="E68" i="1"/>
  <c r="E69" i="1"/>
  <c r="E79" i="1"/>
  <c r="E96" i="1"/>
  <c r="E99" i="1"/>
  <c r="E86" i="1"/>
  <c r="E87" i="1"/>
  <c r="E76" i="1"/>
  <c r="E37" i="1"/>
  <c r="E91" i="1"/>
  <c r="E66" i="1"/>
  <c r="E65" i="1"/>
  <c r="E80" i="1"/>
  <c r="E48" i="1"/>
  <c r="E93" i="1"/>
  <c r="E54" i="1"/>
  <c r="F103" i="1"/>
  <c r="E88" i="1"/>
  <c r="E82" i="1"/>
  <c r="G78" i="1"/>
  <c r="E64" i="1"/>
  <c r="E71" i="1"/>
  <c r="E58" i="1"/>
  <c r="E55" i="1"/>
  <c r="E29" i="1"/>
  <c r="E17" i="1"/>
  <c r="E16" i="1"/>
  <c r="I16" i="1" s="1"/>
  <c r="I8" i="1"/>
  <c r="I11" i="1"/>
  <c r="I10" i="1"/>
  <c r="I9" i="1"/>
  <c r="F22" i="1"/>
  <c r="E103" i="1" l="1"/>
  <c r="G103" i="1" s="1"/>
  <c r="E22" i="1"/>
  <c r="G22" i="1" s="1"/>
  <c r="C20" i="1" l="1"/>
  <c r="D103" i="1"/>
  <c r="A7" i="1"/>
  <c r="A8" i="1" s="1"/>
  <c r="A9" i="1" s="1"/>
  <c r="A10" i="1" s="1"/>
  <c r="A11" i="1" s="1"/>
  <c r="A12" i="1" s="1"/>
  <c r="A13" i="1" s="1"/>
  <c r="A16" i="1" s="1"/>
  <c r="A17" i="1" s="1"/>
  <c r="A54" i="1"/>
  <c r="A55" i="1" s="1"/>
  <c r="A56" i="1" s="1"/>
  <c r="A57" i="1" s="1"/>
  <c r="A58" i="1" s="1"/>
  <c r="A59" i="1" s="1"/>
  <c r="A60" i="1" s="1"/>
  <c r="A64" i="1" s="1"/>
  <c r="A66" i="1" s="1"/>
  <c r="A69" i="1"/>
  <c r="A70" i="1" s="1"/>
  <c r="A71" i="1" s="1"/>
  <c r="A72" i="1" s="1"/>
  <c r="A77" i="1" s="1"/>
  <c r="A82" i="1"/>
</calcChain>
</file>

<file path=xl/sharedStrings.xml><?xml version="1.0" encoding="utf-8"?>
<sst xmlns="http://schemas.openxmlformats.org/spreadsheetml/2006/main" count="142" uniqueCount="132">
  <si>
    <t>Klub slovenských turistov, Záborského 33, 831 03  BRATISLAVA</t>
  </si>
  <si>
    <t>A.) PRÍJMY</t>
  </si>
  <si>
    <t>p.č.</t>
  </si>
  <si>
    <t>popis</t>
  </si>
  <si>
    <t>vlastné</t>
  </si>
  <si>
    <t>dotácie</t>
  </si>
  <si>
    <t>Účelová dotácia z Ministerstva na značenie TZT</t>
  </si>
  <si>
    <t>Nájomné zo Zbojníckej chaty</t>
  </si>
  <si>
    <t>Nájomné z Chaty pri Zelenom plese</t>
  </si>
  <si>
    <t>Nájomné z Chaty pod Rysmi</t>
  </si>
  <si>
    <t>Nájomné z Chaty M. R. Štefánika</t>
  </si>
  <si>
    <t>Slovak Telekom prenájom na Chate pri Zelenom plese</t>
  </si>
  <si>
    <t>Príjmy spolu</t>
  </si>
  <si>
    <t>B.) VÝDAVKY</t>
  </si>
  <si>
    <t>I.</t>
  </si>
  <si>
    <t>činnosť sekcií</t>
  </si>
  <si>
    <t>3.7.sekcia značenia</t>
  </si>
  <si>
    <t>činnosť komisií</t>
  </si>
  <si>
    <t>4.1. organizačná</t>
  </si>
  <si>
    <t xml:space="preserve">4.2 majetková, zasadnutia, </t>
  </si>
  <si>
    <t>4.3. učebno-metodická</t>
  </si>
  <si>
    <t>4.4. klasifikačná</t>
  </si>
  <si>
    <t>4.5. propagačná, vytlačenie propagačných materiálov</t>
  </si>
  <si>
    <t>4.6. medzinárodná, zasadanie dvojstranné stretnutia</t>
  </si>
  <si>
    <t>4.7. ekonomická</t>
  </si>
  <si>
    <t>značenie TZT - účelová dotácia z MŠ</t>
  </si>
  <si>
    <r>
      <t xml:space="preserve">rokovanie delegácie KST a KČT, MTSZ, PTTK, </t>
    </r>
    <r>
      <rPr>
        <sz val="11"/>
        <color indexed="8"/>
        <rFont val="Calibri"/>
        <family val="2"/>
        <charset val="238"/>
      </rPr>
      <t>ÖTK</t>
    </r>
  </si>
  <si>
    <t>II.</t>
  </si>
  <si>
    <t>Podujatia KST</t>
  </si>
  <si>
    <t>III.</t>
  </si>
  <si>
    <t>Činnosť sekretariátu a prevádzkové náklady</t>
  </si>
  <si>
    <t>mzdy + odvody zamestnancov</t>
  </si>
  <si>
    <t>poštovné a rozmnožovanie</t>
  </si>
  <si>
    <t>bankové poplatky</t>
  </si>
  <si>
    <t>tlač, rozdelenie a distribúcia kalendára KST a PDF súbor</t>
  </si>
  <si>
    <t xml:space="preserve"> </t>
  </si>
  <si>
    <t xml:space="preserve">IV. </t>
  </si>
  <si>
    <t>Poistenie majetku</t>
  </si>
  <si>
    <t xml:space="preserve">V. </t>
  </si>
  <si>
    <t>Poistenie členov</t>
  </si>
  <si>
    <t xml:space="preserve">VI. </t>
  </si>
  <si>
    <t>Dane z nehnuteľností</t>
  </si>
  <si>
    <t xml:space="preserve">VIII. </t>
  </si>
  <si>
    <t>Prenájom pozemkov</t>
  </si>
  <si>
    <t>IX.</t>
  </si>
  <si>
    <t>IX. Opravy tatranských chát TCH, CHZP, ZCH, CHR, CHMRŠ</t>
  </si>
  <si>
    <t>X.</t>
  </si>
  <si>
    <t>XII.</t>
  </si>
  <si>
    <t>členský príspevok do medzinárodných organizácií</t>
  </si>
  <si>
    <t>XII. 1.  IVV</t>
  </si>
  <si>
    <t>XII. 2. ERA-EWV</t>
  </si>
  <si>
    <t>Spolu výdavky</t>
  </si>
  <si>
    <t>Činnosť VZ, VV KST, sekcií, komisií</t>
  </si>
  <si>
    <t>Prevádzkové náklady - tatranské chaty</t>
  </si>
  <si>
    <t>značenie VUC, OOCR, LESY SR</t>
  </si>
  <si>
    <t xml:space="preserve">zmluva BOZP a P0(aj chaty), zdrav. Služba. Ochrana osob. údajov, </t>
  </si>
  <si>
    <t xml:space="preserve">Podiel 2% dane z príjmov </t>
  </si>
  <si>
    <t>Národný výstup na Kriváň</t>
  </si>
  <si>
    <t>dohody o vykonaní práce + zmluvy  dobrovoľníci</t>
  </si>
  <si>
    <t xml:space="preserve">zasadnutia výkonného výboru </t>
  </si>
  <si>
    <t>Nájomné zo Teryho chaty</t>
  </si>
  <si>
    <t>zasadnutie  valné zhromaždenie+ stretnutie</t>
  </si>
  <si>
    <t>3.1.pešia turistika-zasadnutia, organizačné štáby</t>
  </si>
  <si>
    <t xml:space="preserve">3.3. cykloturistika-zasadnutia, organizačný štáb, </t>
  </si>
  <si>
    <t>3.4. VHT zasadnutia, organizačný štáb</t>
  </si>
  <si>
    <t>3.8. jazdecká turistika</t>
  </si>
  <si>
    <t>3.9 sekcia histórie turistiky</t>
  </si>
  <si>
    <t>výnos z predaja odznakov,magnetiek, kníh, kalendár podujatí, zápisníky, e-shop (6542)</t>
  </si>
  <si>
    <t>Správa majetku, stretnutia s chatármi, inventúry</t>
  </si>
  <si>
    <t>3.5.vodná turistika-zasadnutia,</t>
  </si>
  <si>
    <t>3.6.sekcia mládeže-zasadnutia, propagácie sekcie mládeže</t>
  </si>
  <si>
    <t>telefón,internet,IS KST,ZIS KST,upgrade OMEGA,OLYMP, WEB KST,El.preukaz</t>
  </si>
  <si>
    <t>výroba známok, odznakov, preukazov, vlajok a ocenení</t>
  </si>
  <si>
    <t>dary,dotácie, tržby účelové, príplatky,refakturácie JAMES (6025,6583)</t>
  </si>
  <si>
    <t>pracovné cesty členov VV, členov sekcií  na hlavné poduj, zasadnutia, OŠ</t>
  </si>
  <si>
    <t>kancelárske potreby, materiál,DM a drobné nákupy, občerstvenie</t>
  </si>
  <si>
    <t>3.2.lyžiarska turistika-zasadnutia, zasadnutia region. Predsedov LT</t>
  </si>
  <si>
    <t>dom KST (elektrina, plyn, vodné-stočné, odpad,údržba, opravy)</t>
  </si>
  <si>
    <t>Návrh  rozpočtu výnosov a nákladov KST na rok 2025</t>
  </si>
  <si>
    <t>Medzinárodný Zimný zraz turistov Donovaly</t>
  </si>
  <si>
    <t>60. Stretnutie čitateľov časopisu Krásy Slovenska</t>
  </si>
  <si>
    <t>54.Zraz mladých vodákov KST</t>
  </si>
  <si>
    <t>71.SLZ KST a 55. Stretnutie TOM KST  - Borová sihoť</t>
  </si>
  <si>
    <t xml:space="preserve">58. zraz vysokohorských turistov KST; lokalita bude oznámená </t>
  </si>
  <si>
    <t xml:space="preserve">68. Medzinárodný splav Dunaja TID </t>
  </si>
  <si>
    <t>15.Štefánikovské stretnutie turistov a horských záchranárov</t>
  </si>
  <si>
    <t>47. Zraz cykloturistov KST; Spišská Nová Ves</t>
  </si>
  <si>
    <t>Sekcia mládeže - TOB preteky</t>
  </si>
  <si>
    <t xml:space="preserve">Krásy Slovenska </t>
  </si>
  <si>
    <t>Reklamná agentúra - zbierka atď</t>
  </si>
  <si>
    <t>školenie a semináre</t>
  </si>
  <si>
    <t>Poistné členov</t>
  </si>
  <si>
    <t>Oslava - Bánská Štiavnica</t>
  </si>
  <si>
    <t>Stretnutie priaznivcov KST - Baské</t>
  </si>
  <si>
    <t>Lesnícky náučný chodník - Moravany nad Váhom</t>
  </si>
  <si>
    <r>
      <t>Podiel z členských známok  4</t>
    </r>
    <r>
      <rPr>
        <b/>
        <sz val="11"/>
        <color indexed="8"/>
        <rFont val="Calibri"/>
        <family val="2"/>
        <charset val="238"/>
      </rPr>
      <t>0%</t>
    </r>
    <r>
      <rPr>
        <sz val="11"/>
        <color theme="1"/>
        <rFont val="Calibri"/>
        <family val="2"/>
        <charset val="238"/>
        <scheme val="minor"/>
      </rPr>
      <t xml:space="preserve"> (bez poistného)</t>
    </r>
  </si>
  <si>
    <t>od novembra v rátane podielu JAMESu</t>
  </si>
  <si>
    <t xml:space="preserve">náklady na tovar </t>
  </si>
  <si>
    <t>Ubytovací poplatok za nečlenov</t>
  </si>
  <si>
    <t>Príspevok chatárov na majetkovú komisiu</t>
  </si>
  <si>
    <t>James</t>
  </si>
  <si>
    <t xml:space="preserve">čisté </t>
  </si>
  <si>
    <t>skutočnosť</t>
  </si>
  <si>
    <t>majetkové podiely JAMESu</t>
  </si>
  <si>
    <t>vrátane školenia</t>
  </si>
  <si>
    <t>512100, 512101, 512102, 512103,512110</t>
  </si>
  <si>
    <t>135 € vybratý poplatok TID</t>
  </si>
  <si>
    <t>účet 512 119, 518 705, časť 518720</t>
  </si>
  <si>
    <t>4.8. kontrólna</t>
  </si>
  <si>
    <t>odznaky</t>
  </si>
  <si>
    <t>dohody značkárov na projekty + 14700 dohody majetkovej komisie z toho  3381 € platí JAMES</t>
  </si>
  <si>
    <t>vedenie účtovníctva + auditori+ externá ek. Pracovníčka</t>
  </si>
  <si>
    <t xml:space="preserve">521+521 bez ministerskych + dohôd KST, Danka je dole v bode 10 </t>
  </si>
  <si>
    <t>toto tam nemusíš dávať nikdy, nemáme to ani v príjmoch ani v nákladoch</t>
  </si>
  <si>
    <t>238,01 = tričká a magnetky</t>
  </si>
  <si>
    <t>Odpisy majetku chaty</t>
  </si>
  <si>
    <t>materiál na chaty</t>
  </si>
  <si>
    <t>materiál na značenie na projekty</t>
  </si>
  <si>
    <t>tovar predaný v e-shope</t>
  </si>
  <si>
    <t>predaj v e-shope a chatárom</t>
  </si>
  <si>
    <t>časť sa zaradila do majetku - preto máš málo</t>
  </si>
  <si>
    <t xml:space="preserve"> a návšteva múzea</t>
  </si>
  <si>
    <t>ostatné výdavky (neuznaná DPH, ostatné služby, dary, opravné položky)</t>
  </si>
  <si>
    <t>odpisy majetku (IS, IS značkársky, dom KST, majetok TOB)</t>
  </si>
  <si>
    <t>Priatelia kysúc</t>
  </si>
  <si>
    <t>3369,60 vybrali na  kurz inštruktorov a je to v príjmoch</t>
  </si>
  <si>
    <t>ostatné služby spojené s chatami</t>
  </si>
  <si>
    <t>stravné lístky zamestnancov+ SF</t>
  </si>
  <si>
    <t>Drobný majetok (tlačiareň, notebook, telefon)</t>
  </si>
  <si>
    <t xml:space="preserve">drobný majetok chaty </t>
  </si>
  <si>
    <t>propagačné predmety na akcie</t>
  </si>
  <si>
    <t>oblečenie pre členov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</si>
</sst>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8" xfId="0" applyFont="1" applyBorder="1"/>
    <xf numFmtId="3" fontId="0" fillId="0" borderId="0" xfId="0" applyNumberFormat="1"/>
    <xf numFmtId="0" fontId="0" fillId="0" borderId="7" xfId="0" applyBorder="1"/>
    <xf numFmtId="3" fontId="0" fillId="0" borderId="7" xfId="0" applyNumberFormat="1" applyBorder="1"/>
    <xf numFmtId="0" fontId="0" fillId="0" borderId="7" xfId="0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2" fillId="0" borderId="9" xfId="0" applyFont="1" applyBorder="1"/>
    <xf numFmtId="3" fontId="0" fillId="0" borderId="7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6" fillId="0" borderId="7" xfId="0" applyFont="1" applyBorder="1"/>
    <xf numFmtId="0" fontId="0" fillId="0" borderId="7" xfId="0" applyBorder="1" applyAlignment="1">
      <alignment horizontal="left"/>
    </xf>
    <xf numFmtId="3" fontId="2" fillId="0" borderId="7" xfId="0" applyNumberFormat="1" applyFont="1" applyBorder="1"/>
    <xf numFmtId="3" fontId="0" fillId="0" borderId="8" xfId="0" applyNumberFormat="1" applyBorder="1" applyAlignment="1">
      <alignment horizontal="right"/>
    </xf>
    <xf numFmtId="3" fontId="5" fillId="0" borderId="7" xfId="0" applyNumberFormat="1" applyFont="1" applyBorder="1"/>
    <xf numFmtId="3" fontId="7" fillId="0" borderId="7" xfId="0" applyNumberFormat="1" applyFont="1" applyBorder="1"/>
    <xf numFmtId="3" fontId="0" fillId="0" borderId="8" xfId="0" applyNumberFormat="1" applyBorder="1"/>
    <xf numFmtId="3" fontId="1" fillId="0" borderId="7" xfId="0" applyNumberFormat="1" applyFont="1" applyBorder="1"/>
    <xf numFmtId="164" fontId="0" fillId="0" borderId="0" xfId="0" applyNumberFormat="1"/>
    <xf numFmtId="3" fontId="5" fillId="0" borderId="0" xfId="0" applyNumberFormat="1" applyFont="1"/>
    <xf numFmtId="3" fontId="0" fillId="2" borderId="7" xfId="0" applyNumberFormat="1" applyFill="1" applyBorder="1"/>
    <xf numFmtId="3" fontId="5" fillId="3" borderId="7" xfId="0" applyNumberFormat="1" applyFont="1" applyFill="1" applyBorder="1"/>
    <xf numFmtId="3" fontId="5" fillId="4" borderId="7" xfId="0" applyNumberFormat="1" applyFont="1" applyFill="1" applyBorder="1"/>
    <xf numFmtId="3" fontId="0" fillId="5" borderId="7" xfId="0" applyNumberFormat="1" applyFill="1" applyBorder="1"/>
    <xf numFmtId="3" fontId="2" fillId="0" borderId="0" xfId="0" applyNumberFormat="1" applyFont="1"/>
    <xf numFmtId="0" fontId="0" fillId="0" borderId="7" xfId="0" applyBorder="1" applyAlignment="1">
      <alignment horizontal="center"/>
    </xf>
    <xf numFmtId="0" fontId="0" fillId="6" borderId="7" xfId="0" applyFill="1" applyBorder="1"/>
    <xf numFmtId="3" fontId="2" fillId="7" borderId="7" xfId="0" applyNumberFormat="1" applyFont="1" applyFill="1" applyBorder="1"/>
    <xf numFmtId="4" fontId="2" fillId="7" borderId="7" xfId="0" applyNumberFormat="1" applyFont="1" applyFill="1" applyBorder="1"/>
    <xf numFmtId="3" fontId="0" fillId="7" borderId="7" xfId="0" applyNumberFormat="1" applyFill="1" applyBorder="1"/>
    <xf numFmtId="3" fontId="5" fillId="7" borderId="7" xfId="0" applyNumberFormat="1" applyFont="1" applyFill="1" applyBorder="1"/>
    <xf numFmtId="0" fontId="0" fillId="7" borderId="7" xfId="0" applyFill="1" applyBorder="1"/>
    <xf numFmtId="0" fontId="0" fillId="7" borderId="0" xfId="0" applyFill="1"/>
    <xf numFmtId="0" fontId="0" fillId="8" borderId="0" xfId="0" applyFill="1"/>
    <xf numFmtId="0" fontId="2" fillId="9" borderId="7" xfId="0" applyFont="1" applyFill="1" applyBorder="1"/>
    <xf numFmtId="3" fontId="0" fillId="9" borderId="7" xfId="0" applyNumberFormat="1" applyFill="1" applyBorder="1"/>
    <xf numFmtId="0" fontId="0" fillId="9" borderId="0" xfId="0" applyFill="1"/>
    <xf numFmtId="0" fontId="0" fillId="9" borderId="7" xfId="0" applyFill="1" applyBorder="1"/>
    <xf numFmtId="3" fontId="0" fillId="9" borderId="12" xfId="0" applyNumberFormat="1" applyFill="1" applyBorder="1"/>
    <xf numFmtId="3" fontId="0" fillId="10" borderId="7" xfId="0" applyNumberFormat="1" applyFill="1" applyBorder="1"/>
    <xf numFmtId="0" fontId="0" fillId="10" borderId="0" xfId="0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tabSelected="1" topLeftCell="A93" workbookViewId="0">
      <selection activeCell="C106" sqref="C106"/>
    </sheetView>
  </sheetViews>
  <sheetFormatPr defaultColWidth="5.54296875" defaultRowHeight="14.5" x14ac:dyDescent="0.35"/>
  <cols>
    <col min="1" max="1" width="6.453125" customWidth="1"/>
    <col min="2" max="2" width="61.7265625" customWidth="1"/>
    <col min="3" max="3" width="8.81640625" style="2" customWidth="1"/>
    <col min="4" max="4" width="13.54296875" style="2" customWidth="1"/>
    <col min="5" max="5" width="15.54296875" customWidth="1"/>
    <col min="6" max="6" width="17.26953125" customWidth="1"/>
    <col min="7" max="7" width="22.1796875" customWidth="1"/>
    <col min="8" max="8" width="14" style="2" customWidth="1"/>
    <col min="9" max="9" width="23" customWidth="1"/>
    <col min="10" max="11" width="37.26953125" customWidth="1"/>
  </cols>
  <sheetData>
    <row r="1" spans="1:9" x14ac:dyDescent="0.35">
      <c r="A1" s="45" t="s">
        <v>0</v>
      </c>
      <c r="B1" s="46"/>
      <c r="C1" s="46"/>
      <c r="D1" s="47"/>
    </row>
    <row r="2" spans="1:9" x14ac:dyDescent="0.35">
      <c r="A2" s="48" t="s">
        <v>78</v>
      </c>
      <c r="B2" s="49"/>
      <c r="C2" s="49"/>
      <c r="D2" s="50"/>
    </row>
    <row r="3" spans="1:9" ht="15.65" customHeight="1" x14ac:dyDescent="0.35">
      <c r="B3" s="1" t="s">
        <v>1</v>
      </c>
      <c r="E3" s="29"/>
      <c r="F3" s="29"/>
      <c r="H3" s="2" t="s">
        <v>100</v>
      </c>
    </row>
    <row r="4" spans="1:9" ht="15.65" customHeight="1" x14ac:dyDescent="0.35">
      <c r="A4" s="3" t="s">
        <v>2</v>
      </c>
      <c r="B4" s="3" t="s">
        <v>3</v>
      </c>
      <c r="C4" s="11" t="s">
        <v>4</v>
      </c>
      <c r="D4" s="11" t="s">
        <v>5</v>
      </c>
      <c r="E4" s="25" t="s">
        <v>4</v>
      </c>
      <c r="F4" s="25" t="s">
        <v>5</v>
      </c>
    </row>
    <row r="5" spans="1:9" ht="15.65" customHeight="1" x14ac:dyDescent="0.35">
      <c r="A5" s="3">
        <v>1</v>
      </c>
      <c r="B5" s="3" t="s">
        <v>6</v>
      </c>
      <c r="C5" s="4"/>
      <c r="D5" s="4"/>
      <c r="E5" s="4"/>
      <c r="F5" s="4">
        <v>50000</v>
      </c>
    </row>
    <row r="6" spans="1:9" ht="15.65" customHeight="1" x14ac:dyDescent="0.35">
      <c r="A6" s="3">
        <v>2</v>
      </c>
      <c r="B6" s="30" t="s">
        <v>95</v>
      </c>
      <c r="C6" s="4">
        <v>120000</v>
      </c>
      <c r="D6" s="4"/>
      <c r="E6" s="4">
        <v>118435.25</v>
      </c>
      <c r="F6" s="4"/>
    </row>
    <row r="7" spans="1:9" ht="15.65" customHeight="1" x14ac:dyDescent="0.35">
      <c r="A7" s="3">
        <f>A6+1</f>
        <v>3</v>
      </c>
      <c r="B7" s="3" t="s">
        <v>56</v>
      </c>
      <c r="C7" s="4">
        <v>3500</v>
      </c>
      <c r="D7" s="4"/>
      <c r="E7" s="4">
        <v>3476.5</v>
      </c>
      <c r="F7" s="3"/>
      <c r="I7" t="s">
        <v>101</v>
      </c>
    </row>
    <row r="8" spans="1:9" ht="15.65" customHeight="1" x14ac:dyDescent="0.35">
      <c r="A8" s="3">
        <f t="shared" ref="A8:A17" si="0">A7+1</f>
        <v>4</v>
      </c>
      <c r="B8" s="3" t="s">
        <v>7</v>
      </c>
      <c r="C8" s="31">
        <v>42538.92</v>
      </c>
      <c r="D8" s="11"/>
      <c r="E8" s="33">
        <v>44949.1</v>
      </c>
      <c r="F8" s="3"/>
      <c r="G8" t="s">
        <v>96</v>
      </c>
      <c r="H8" s="2">
        <v>2375</v>
      </c>
      <c r="I8" s="2">
        <f>E8-H8</f>
        <v>42574.1</v>
      </c>
    </row>
    <row r="9" spans="1:9" ht="15.65" customHeight="1" x14ac:dyDescent="0.35">
      <c r="A9" s="3">
        <f t="shared" si="0"/>
        <v>5</v>
      </c>
      <c r="B9" s="3" t="s">
        <v>60</v>
      </c>
      <c r="C9" s="31">
        <v>47162.64</v>
      </c>
      <c r="D9" s="4"/>
      <c r="E9" s="34">
        <v>49802.2</v>
      </c>
      <c r="F9" s="3"/>
      <c r="G9" t="s">
        <v>96</v>
      </c>
      <c r="H9" s="2">
        <v>2625</v>
      </c>
      <c r="I9" s="2">
        <f>E9-H9</f>
        <v>47177.2</v>
      </c>
    </row>
    <row r="10" spans="1:9" ht="15.65" customHeight="1" x14ac:dyDescent="0.35">
      <c r="A10" s="3">
        <f t="shared" si="0"/>
        <v>6</v>
      </c>
      <c r="B10" s="3" t="s">
        <v>8</v>
      </c>
      <c r="C10" s="31">
        <v>75830</v>
      </c>
      <c r="D10" s="4"/>
      <c r="E10" s="34">
        <v>88191.8</v>
      </c>
      <c r="F10" s="3"/>
      <c r="G10" t="s">
        <v>96</v>
      </c>
      <c r="H10" s="2">
        <v>6250</v>
      </c>
      <c r="I10" s="2">
        <f>E10-H10</f>
        <v>81941.8</v>
      </c>
    </row>
    <row r="11" spans="1:9" ht="15.65" customHeight="1" x14ac:dyDescent="0.35">
      <c r="A11" s="3">
        <f t="shared" si="0"/>
        <v>7</v>
      </c>
      <c r="B11" s="3" t="s">
        <v>9</v>
      </c>
      <c r="C11" s="32">
        <v>20714.580000000002</v>
      </c>
      <c r="D11" s="4"/>
      <c r="E11" s="34">
        <v>29048</v>
      </c>
      <c r="F11" s="3"/>
      <c r="G11" t="s">
        <v>96</v>
      </c>
      <c r="H11" s="2">
        <v>3333.34</v>
      </c>
      <c r="I11" s="2">
        <f>E11-H11</f>
        <v>25714.66</v>
      </c>
    </row>
    <row r="12" spans="1:9" ht="15.65" customHeight="1" x14ac:dyDescent="0.35">
      <c r="A12" s="3">
        <f t="shared" si="0"/>
        <v>8</v>
      </c>
      <c r="B12" s="3" t="s">
        <v>10</v>
      </c>
      <c r="C12" s="31">
        <v>80146</v>
      </c>
      <c r="D12" s="4"/>
      <c r="E12" s="33">
        <v>81259.759999999995</v>
      </c>
      <c r="F12" s="3"/>
    </row>
    <row r="13" spans="1:9" ht="15.65" customHeight="1" x14ac:dyDescent="0.35">
      <c r="A13" s="3">
        <f t="shared" si="0"/>
        <v>9</v>
      </c>
      <c r="B13" s="3" t="s">
        <v>11</v>
      </c>
      <c r="C13" s="4">
        <v>750</v>
      </c>
      <c r="D13" s="4"/>
      <c r="E13" s="26">
        <v>792.47</v>
      </c>
      <c r="F13" s="3"/>
    </row>
    <row r="14" spans="1:9" ht="15.65" customHeight="1" x14ac:dyDescent="0.35">
      <c r="A14" s="3"/>
      <c r="B14" s="3" t="s">
        <v>99</v>
      </c>
      <c r="C14" s="4"/>
      <c r="D14" s="4"/>
      <c r="E14" s="26">
        <v>11356.7</v>
      </c>
      <c r="F14" s="3"/>
    </row>
    <row r="15" spans="1:9" ht="15.65" customHeight="1" x14ac:dyDescent="0.35">
      <c r="A15" s="3"/>
      <c r="B15" s="3" t="s">
        <v>98</v>
      </c>
      <c r="C15" s="4"/>
      <c r="D15" s="4"/>
      <c r="E15" s="26">
        <v>1624.41</v>
      </c>
      <c r="F15" s="3"/>
      <c r="G15" t="s">
        <v>96</v>
      </c>
    </row>
    <row r="16" spans="1:9" ht="15.65" customHeight="1" x14ac:dyDescent="0.35">
      <c r="A16" s="3">
        <f>A13+1</f>
        <v>10</v>
      </c>
      <c r="B16" s="14" t="s">
        <v>67</v>
      </c>
      <c r="C16" s="4">
        <v>2500</v>
      </c>
      <c r="D16" s="4"/>
      <c r="E16" s="4">
        <f>39032.3+4090.4</f>
        <v>43122.700000000004</v>
      </c>
      <c r="F16" s="3"/>
      <c r="G16" t="s">
        <v>97</v>
      </c>
      <c r="H16" s="2">
        <v>23173.96</v>
      </c>
      <c r="I16" s="2">
        <f>E16-H16</f>
        <v>19948.740000000005</v>
      </c>
    </row>
    <row r="17" spans="1:10" ht="15.65" customHeight="1" x14ac:dyDescent="0.35">
      <c r="A17" s="3">
        <f t="shared" si="0"/>
        <v>11</v>
      </c>
      <c r="B17" s="3" t="s">
        <v>73</v>
      </c>
      <c r="C17" s="4">
        <v>6000</v>
      </c>
      <c r="D17" s="4"/>
      <c r="E17" s="27">
        <f>21944.54+135+3369+5705.79+102.46</f>
        <v>31256.79</v>
      </c>
      <c r="F17" s="3"/>
    </row>
    <row r="18" spans="1:10" ht="15.65" customHeight="1" x14ac:dyDescent="0.35">
      <c r="A18" s="3">
        <v>12</v>
      </c>
      <c r="B18" s="3" t="s">
        <v>91</v>
      </c>
      <c r="C18" s="4">
        <v>39000</v>
      </c>
      <c r="D18" s="4"/>
      <c r="E18" s="4"/>
      <c r="F18" s="3"/>
    </row>
    <row r="19" spans="1:10" ht="15.65" customHeight="1" x14ac:dyDescent="0.35">
      <c r="A19" s="3">
        <v>13</v>
      </c>
      <c r="B19" s="3" t="s">
        <v>54</v>
      </c>
      <c r="C19" s="4"/>
      <c r="D19" s="4"/>
      <c r="E19" s="4">
        <v>59650.720000000001</v>
      </c>
      <c r="F19" s="3"/>
    </row>
    <row r="20" spans="1:10" ht="15.65" customHeight="1" x14ac:dyDescent="0.35">
      <c r="A20" s="3"/>
      <c r="B20" s="3" t="s">
        <v>12</v>
      </c>
      <c r="C20" s="16">
        <f>SUM(C5:C19)</f>
        <v>438142.14</v>
      </c>
      <c r="D20" s="16"/>
      <c r="E20" s="4"/>
      <c r="F20" s="3"/>
    </row>
    <row r="21" spans="1:10" ht="15.65" customHeight="1" x14ac:dyDescent="0.35">
      <c r="C21" s="28"/>
      <c r="D21" s="28"/>
      <c r="E21" s="4"/>
      <c r="F21" s="3"/>
    </row>
    <row r="22" spans="1:10" ht="15.65" customHeight="1" x14ac:dyDescent="0.35">
      <c r="C22" s="28"/>
      <c r="D22" s="28"/>
      <c r="E22" s="27">
        <f>SUM(E6:E21)</f>
        <v>562966.39999999991</v>
      </c>
      <c r="F22" s="27">
        <f>SUM(F5:F21)</f>
        <v>50000</v>
      </c>
      <c r="G22" s="2">
        <f>E22+F22</f>
        <v>612966.39999999991</v>
      </c>
    </row>
    <row r="23" spans="1:10" ht="15.65" customHeight="1" x14ac:dyDescent="0.35">
      <c r="B23" s="3" t="s">
        <v>13</v>
      </c>
    </row>
    <row r="24" spans="1:10" ht="15.65" customHeight="1" x14ac:dyDescent="0.35">
      <c r="A24" s="3" t="s">
        <v>2</v>
      </c>
      <c r="B24" s="3" t="s">
        <v>3</v>
      </c>
      <c r="C24" s="11" t="s">
        <v>4</v>
      </c>
      <c r="D24" s="11" t="s">
        <v>5</v>
      </c>
      <c r="E24" s="11" t="s">
        <v>102</v>
      </c>
      <c r="G24" s="2"/>
    </row>
    <row r="25" spans="1:10" ht="15.65" customHeight="1" x14ac:dyDescent="0.35">
      <c r="A25" s="6" t="s">
        <v>14</v>
      </c>
      <c r="B25" s="7" t="s">
        <v>52</v>
      </c>
      <c r="C25" s="4"/>
      <c r="D25" s="4"/>
      <c r="E25" s="4"/>
    </row>
    <row r="26" spans="1:10" ht="15.65" customHeight="1" x14ac:dyDescent="0.35">
      <c r="A26" s="3">
        <v>1</v>
      </c>
      <c r="B26" s="3" t="s">
        <v>61</v>
      </c>
      <c r="C26" s="17">
        <v>10000</v>
      </c>
      <c r="D26" s="4"/>
      <c r="E26" s="4">
        <f>2142.85+7524.6+2036+357+1091</f>
        <v>13151.45</v>
      </c>
      <c r="G26" t="s">
        <v>107</v>
      </c>
      <c r="H26"/>
    </row>
    <row r="27" spans="1:10" ht="15.65" customHeight="1" x14ac:dyDescent="0.35">
      <c r="A27" s="3">
        <v>2</v>
      </c>
      <c r="B27" s="3" t="s">
        <v>59</v>
      </c>
      <c r="C27" s="4">
        <v>5300</v>
      </c>
      <c r="D27" s="4"/>
      <c r="E27" s="4">
        <v>3735.99</v>
      </c>
      <c r="G27">
        <v>512120</v>
      </c>
      <c r="H27"/>
    </row>
    <row r="28" spans="1:10" ht="15.65" customHeight="1" x14ac:dyDescent="0.35">
      <c r="A28" s="3">
        <v>3</v>
      </c>
      <c r="B28" s="3" t="s">
        <v>15</v>
      </c>
      <c r="C28" s="19"/>
      <c r="D28" s="4"/>
      <c r="E28" s="4"/>
      <c r="H28"/>
    </row>
    <row r="29" spans="1:10" ht="15.65" customHeight="1" x14ac:dyDescent="0.35">
      <c r="A29" s="3"/>
      <c r="B29" s="3" t="s">
        <v>62</v>
      </c>
      <c r="C29" s="18">
        <v>950</v>
      </c>
      <c r="D29" s="4"/>
      <c r="E29" s="43">
        <f>192.9+3630.2</f>
        <v>3823.1</v>
      </c>
      <c r="G29">
        <v>512201</v>
      </c>
      <c r="H29" s="44" t="s">
        <v>125</v>
      </c>
      <c r="I29" s="44"/>
      <c r="J29" s="44"/>
    </row>
    <row r="30" spans="1:10" ht="15.65" customHeight="1" x14ac:dyDescent="0.35">
      <c r="A30" s="3"/>
      <c r="B30" s="3" t="s">
        <v>76</v>
      </c>
      <c r="C30" s="18">
        <v>880.00000000000011</v>
      </c>
      <c r="D30" s="4"/>
      <c r="E30" s="4">
        <v>464</v>
      </c>
      <c r="G30">
        <v>512202</v>
      </c>
      <c r="H30"/>
    </row>
    <row r="31" spans="1:10" ht="15.65" customHeight="1" x14ac:dyDescent="0.35">
      <c r="A31" s="3"/>
      <c r="B31" s="3" t="s">
        <v>63</v>
      </c>
      <c r="C31" s="18">
        <v>400</v>
      </c>
      <c r="D31" s="4"/>
      <c r="E31" s="4"/>
      <c r="H31"/>
    </row>
    <row r="32" spans="1:10" ht="15.65" customHeight="1" x14ac:dyDescent="0.35">
      <c r="A32" s="3"/>
      <c r="B32" s="8" t="s">
        <v>64</v>
      </c>
      <c r="C32" s="18">
        <v>690</v>
      </c>
      <c r="D32" s="20"/>
      <c r="E32" s="20"/>
      <c r="H32"/>
    </row>
    <row r="33" spans="1:8" ht="15.65" customHeight="1" x14ac:dyDescent="0.35">
      <c r="A33" s="3"/>
      <c r="B33" s="3" t="s">
        <v>69</v>
      </c>
      <c r="C33" s="18">
        <v>400</v>
      </c>
      <c r="D33" s="4"/>
      <c r="E33" s="4">
        <v>1975.37</v>
      </c>
      <c r="G33">
        <v>512203</v>
      </c>
      <c r="H33" t="s">
        <v>104</v>
      </c>
    </row>
    <row r="34" spans="1:8" ht="15.65" customHeight="1" x14ac:dyDescent="0.35">
      <c r="A34" s="3"/>
      <c r="B34" s="3" t="s">
        <v>70</v>
      </c>
      <c r="C34" s="18">
        <v>800</v>
      </c>
      <c r="D34" s="4"/>
      <c r="E34" s="4"/>
      <c r="H34"/>
    </row>
    <row r="35" spans="1:8" ht="15.65" customHeight="1" x14ac:dyDescent="0.35">
      <c r="A35" s="3"/>
      <c r="B35" s="3" t="s">
        <v>16</v>
      </c>
      <c r="C35" s="18">
        <v>736</v>
      </c>
      <c r="D35" s="4"/>
      <c r="E35" s="4"/>
      <c r="H35"/>
    </row>
    <row r="36" spans="1:8" ht="15.65" customHeight="1" x14ac:dyDescent="0.35">
      <c r="A36" s="3"/>
      <c r="B36" s="3" t="s">
        <v>65</v>
      </c>
      <c r="C36" s="18">
        <v>200</v>
      </c>
      <c r="D36" s="4"/>
      <c r="E36" s="4"/>
      <c r="H36"/>
    </row>
    <row r="37" spans="1:8" ht="15.65" customHeight="1" x14ac:dyDescent="0.35">
      <c r="A37" s="3"/>
      <c r="B37" s="3" t="s">
        <v>66</v>
      </c>
      <c r="C37" s="18">
        <v>1000</v>
      </c>
      <c r="D37" s="4"/>
      <c r="E37" s="4">
        <f>948.6+250</f>
        <v>1198.5999999999999</v>
      </c>
      <c r="G37">
        <v>512217</v>
      </c>
      <c r="H37" t="s">
        <v>121</v>
      </c>
    </row>
    <row r="38" spans="1:8" ht="15.65" customHeight="1" x14ac:dyDescent="0.35">
      <c r="A38" s="3">
        <v>4</v>
      </c>
      <c r="B38" s="3" t="s">
        <v>17</v>
      </c>
      <c r="C38" s="16"/>
      <c r="D38" s="4"/>
      <c r="E38" s="4"/>
      <c r="H38"/>
    </row>
    <row r="39" spans="1:8" ht="15.65" customHeight="1" x14ac:dyDescent="0.35">
      <c r="A39" s="3"/>
      <c r="B39" s="3" t="s">
        <v>18</v>
      </c>
      <c r="C39" s="18">
        <v>100</v>
      </c>
      <c r="D39" s="4"/>
      <c r="E39" s="4"/>
      <c r="H39"/>
    </row>
    <row r="40" spans="1:8" ht="15.65" customHeight="1" x14ac:dyDescent="0.35">
      <c r="A40" s="3"/>
      <c r="B40" s="3" t="s">
        <v>19</v>
      </c>
      <c r="C40" s="18">
        <v>200</v>
      </c>
      <c r="D40" s="4"/>
      <c r="E40" s="4"/>
      <c r="G40">
        <v>512301</v>
      </c>
      <c r="H40"/>
    </row>
    <row r="41" spans="1:8" ht="15.65" customHeight="1" x14ac:dyDescent="0.35">
      <c r="A41" s="3"/>
      <c r="B41" s="3" t="s">
        <v>20</v>
      </c>
      <c r="C41" s="18">
        <v>330</v>
      </c>
      <c r="D41" s="4"/>
      <c r="E41" s="4"/>
      <c r="H41"/>
    </row>
    <row r="42" spans="1:8" ht="15.65" customHeight="1" x14ac:dyDescent="0.35">
      <c r="A42" s="3"/>
      <c r="B42" s="3" t="s">
        <v>21</v>
      </c>
      <c r="C42" s="18">
        <v>220.00000000000003</v>
      </c>
      <c r="D42" s="4"/>
      <c r="E42" s="4">
        <v>124.9</v>
      </c>
      <c r="G42">
        <v>512304</v>
      </c>
      <c r="H42"/>
    </row>
    <row r="43" spans="1:8" ht="15.65" customHeight="1" x14ac:dyDescent="0.35">
      <c r="A43" s="3"/>
      <c r="B43" s="3" t="s">
        <v>22</v>
      </c>
      <c r="C43" s="18">
        <v>1500</v>
      </c>
      <c r="D43" s="4"/>
      <c r="E43" s="4"/>
      <c r="H43"/>
    </row>
    <row r="44" spans="1:8" ht="15.65" customHeight="1" x14ac:dyDescent="0.35">
      <c r="A44" s="3"/>
      <c r="B44" s="3" t="s">
        <v>23</v>
      </c>
      <c r="C44" s="18">
        <v>880.00000000000011</v>
      </c>
      <c r="D44" s="4"/>
      <c r="E44" s="4"/>
      <c r="H44"/>
    </row>
    <row r="45" spans="1:8" ht="15.65" customHeight="1" x14ac:dyDescent="0.35">
      <c r="A45" s="3"/>
      <c r="B45" s="3" t="s">
        <v>24</v>
      </c>
      <c r="C45" s="18">
        <v>500</v>
      </c>
      <c r="D45" s="4"/>
      <c r="E45" s="4"/>
      <c r="H45"/>
    </row>
    <row r="46" spans="1:8" ht="15.65" customHeight="1" x14ac:dyDescent="0.35">
      <c r="A46" s="3"/>
      <c r="B46" s="3" t="s">
        <v>108</v>
      </c>
      <c r="C46" s="18">
        <v>800</v>
      </c>
      <c r="D46" s="4"/>
      <c r="E46" s="4">
        <v>376.65</v>
      </c>
      <c r="G46">
        <v>512112</v>
      </c>
      <c r="H46"/>
    </row>
    <row r="47" spans="1:8" ht="15.65" customHeight="1" x14ac:dyDescent="0.35">
      <c r="A47" s="3">
        <v>5</v>
      </c>
      <c r="B47" s="41" t="s">
        <v>25</v>
      </c>
      <c r="C47" s="39">
        <v>0</v>
      </c>
      <c r="D47" s="39"/>
      <c r="E47" s="39"/>
      <c r="F47" s="42">
        <v>50000</v>
      </c>
      <c r="H47"/>
    </row>
    <row r="48" spans="1:8" ht="15.65" customHeight="1" x14ac:dyDescent="0.35">
      <c r="A48" s="3">
        <v>6</v>
      </c>
      <c r="B48" s="14" t="s">
        <v>74</v>
      </c>
      <c r="C48" s="4">
        <v>10000</v>
      </c>
      <c r="D48" s="4"/>
      <c r="E48" s="4">
        <f>5168.67+659.59+1485.6+2456.59</f>
        <v>9770.4500000000007</v>
      </c>
      <c r="G48" t="s">
        <v>105</v>
      </c>
      <c r="H48"/>
    </row>
    <row r="49" spans="1:8" ht="15.65" customHeight="1" x14ac:dyDescent="0.35">
      <c r="A49" s="3">
        <v>7</v>
      </c>
      <c r="B49" s="14" t="s">
        <v>90</v>
      </c>
      <c r="C49" s="4">
        <v>4000</v>
      </c>
      <c r="D49" s="4"/>
      <c r="E49" s="4">
        <v>330</v>
      </c>
      <c r="H49"/>
    </row>
    <row r="50" spans="1:8" ht="15.65" customHeight="1" x14ac:dyDescent="0.35">
      <c r="A50" s="3">
        <v>8</v>
      </c>
      <c r="B50" s="3" t="s">
        <v>26</v>
      </c>
      <c r="C50" s="4">
        <v>870</v>
      </c>
      <c r="D50" s="4"/>
      <c r="E50" s="4">
        <v>192.35</v>
      </c>
      <c r="H50"/>
    </row>
    <row r="51" spans="1:8" ht="15.65" customHeight="1" x14ac:dyDescent="0.35">
      <c r="A51" s="3">
        <v>9</v>
      </c>
      <c r="B51" s="3" t="s">
        <v>89</v>
      </c>
      <c r="C51" s="4">
        <v>7000</v>
      </c>
      <c r="D51" s="4"/>
      <c r="E51" s="4">
        <v>4723.2</v>
      </c>
      <c r="H51"/>
    </row>
    <row r="52" spans="1:8" ht="15.65" customHeight="1" x14ac:dyDescent="0.35">
      <c r="A52" s="6" t="s">
        <v>27</v>
      </c>
      <c r="B52" s="7" t="s">
        <v>28</v>
      </c>
      <c r="C52" s="16"/>
      <c r="D52" s="4"/>
      <c r="E52" s="4"/>
      <c r="H52"/>
    </row>
    <row r="53" spans="1:8" ht="15.65" customHeight="1" x14ac:dyDescent="0.35">
      <c r="A53" s="5">
        <v>1</v>
      </c>
      <c r="B53" s="3" t="s">
        <v>79</v>
      </c>
      <c r="C53" s="4">
        <v>1500</v>
      </c>
      <c r="D53" s="4"/>
      <c r="E53" s="4">
        <v>1500</v>
      </c>
      <c r="H53"/>
    </row>
    <row r="54" spans="1:8" ht="15.65" customHeight="1" x14ac:dyDescent="0.35">
      <c r="A54" s="3">
        <f>A53+1</f>
        <v>2</v>
      </c>
      <c r="B54" s="15" t="s">
        <v>80</v>
      </c>
      <c r="C54" s="4">
        <v>1100</v>
      </c>
      <c r="D54" s="4"/>
      <c r="E54" s="4">
        <f>1100+238.01</f>
        <v>1338.01</v>
      </c>
      <c r="G54" t="s">
        <v>114</v>
      </c>
      <c r="H54"/>
    </row>
    <row r="55" spans="1:8" ht="15.65" customHeight="1" x14ac:dyDescent="0.35">
      <c r="A55" s="3">
        <f t="shared" ref="A55:A60" si="1">A54+1</f>
        <v>3</v>
      </c>
      <c r="B55" s="15" t="s">
        <v>81</v>
      </c>
      <c r="C55" s="4">
        <v>1200</v>
      </c>
      <c r="D55" s="4"/>
      <c r="E55" s="4">
        <f>406.5+193.5</f>
        <v>600</v>
      </c>
      <c r="H55"/>
    </row>
    <row r="56" spans="1:8" ht="15.65" customHeight="1" x14ac:dyDescent="0.35">
      <c r="A56" s="3">
        <f t="shared" si="1"/>
        <v>4</v>
      </c>
      <c r="B56" s="15" t="s">
        <v>82</v>
      </c>
      <c r="C56" s="4">
        <v>3500</v>
      </c>
      <c r="D56" s="4"/>
      <c r="E56" s="4">
        <f>3283+217</f>
        <v>3500</v>
      </c>
      <c r="H56"/>
    </row>
    <row r="57" spans="1:8" ht="15.65" customHeight="1" x14ac:dyDescent="0.35">
      <c r="A57" s="3">
        <f t="shared" si="1"/>
        <v>5</v>
      </c>
      <c r="B57" s="15" t="s">
        <v>83</v>
      </c>
      <c r="C57" s="4">
        <v>1000</v>
      </c>
      <c r="D57" s="4"/>
      <c r="E57" s="4">
        <v>746.61</v>
      </c>
      <c r="G57" t="s">
        <v>109</v>
      </c>
      <c r="H57"/>
    </row>
    <row r="58" spans="1:8" ht="15.65" customHeight="1" x14ac:dyDescent="0.35">
      <c r="A58" s="3">
        <f t="shared" si="1"/>
        <v>6</v>
      </c>
      <c r="B58" s="15" t="s">
        <v>84</v>
      </c>
      <c r="C58" s="4">
        <v>500</v>
      </c>
      <c r="D58" s="4"/>
      <c r="E58" s="4">
        <f>1300+500</f>
        <v>1800</v>
      </c>
      <c r="G58" t="s">
        <v>106</v>
      </c>
      <c r="H58"/>
    </row>
    <row r="59" spans="1:8" ht="15.65" customHeight="1" x14ac:dyDescent="0.35">
      <c r="A59" s="3">
        <f t="shared" si="1"/>
        <v>7</v>
      </c>
      <c r="B59" s="15" t="s">
        <v>85</v>
      </c>
      <c r="C59" s="4">
        <v>300</v>
      </c>
      <c r="D59" s="4"/>
      <c r="E59" s="4">
        <v>300</v>
      </c>
      <c r="H59"/>
    </row>
    <row r="60" spans="1:8" ht="15.65" customHeight="1" x14ac:dyDescent="0.35">
      <c r="A60" s="3">
        <f t="shared" si="1"/>
        <v>8</v>
      </c>
      <c r="B60" s="3" t="s">
        <v>57</v>
      </c>
      <c r="C60" s="4">
        <v>1300</v>
      </c>
      <c r="D60" s="4"/>
      <c r="E60" s="4">
        <v>1300</v>
      </c>
      <c r="H60"/>
    </row>
    <row r="61" spans="1:8" ht="15.65" customHeight="1" x14ac:dyDescent="0.35">
      <c r="A61" s="3"/>
      <c r="B61" s="3" t="s">
        <v>93</v>
      </c>
      <c r="C61" s="4">
        <v>600</v>
      </c>
      <c r="D61" s="4"/>
      <c r="E61" s="4">
        <v>500</v>
      </c>
      <c r="H61"/>
    </row>
    <row r="62" spans="1:8" ht="15.65" customHeight="1" x14ac:dyDescent="0.35">
      <c r="A62" s="3"/>
      <c r="B62" s="3" t="s">
        <v>124</v>
      </c>
      <c r="C62" s="4"/>
      <c r="D62" s="4"/>
      <c r="E62" s="4">
        <v>1968</v>
      </c>
      <c r="H62"/>
    </row>
    <row r="63" spans="1:8" ht="15.65" customHeight="1" x14ac:dyDescent="0.35">
      <c r="A63" s="3"/>
      <c r="B63" s="3" t="s">
        <v>94</v>
      </c>
      <c r="C63" s="4">
        <v>700</v>
      </c>
      <c r="D63" s="4"/>
      <c r="E63" s="4">
        <v>870.55</v>
      </c>
      <c r="H63"/>
    </row>
    <row r="64" spans="1:8" ht="15.65" customHeight="1" x14ac:dyDescent="0.35">
      <c r="A64" s="3">
        <f>A60+1</f>
        <v>9</v>
      </c>
      <c r="B64" s="15" t="s">
        <v>86</v>
      </c>
      <c r="C64" s="18">
        <v>1200</v>
      </c>
      <c r="D64" s="21"/>
      <c r="E64" s="4">
        <f>769.74+492+1301.89</f>
        <v>2563.63</v>
      </c>
      <c r="H64"/>
    </row>
    <row r="65" spans="1:11" ht="15.65" customHeight="1" x14ac:dyDescent="0.35">
      <c r="A65" s="3"/>
      <c r="B65" s="15" t="s">
        <v>92</v>
      </c>
      <c r="C65" s="18">
        <v>4600</v>
      </c>
      <c r="D65" s="21"/>
      <c r="E65" s="4">
        <f>1500+150+184.5+1169+734+870.55</f>
        <v>4608.05</v>
      </c>
      <c r="H65"/>
    </row>
    <row r="66" spans="1:11" ht="15.65" customHeight="1" x14ac:dyDescent="0.35">
      <c r="A66" s="3">
        <f>A64+1</f>
        <v>10</v>
      </c>
      <c r="B66" s="15" t="s">
        <v>87</v>
      </c>
      <c r="C66" s="4">
        <v>12500</v>
      </c>
      <c r="D66" s="4"/>
      <c r="E66" s="4">
        <f>8333.85+540.18+44+1400</f>
        <v>10318.030000000001</v>
      </c>
      <c r="H66"/>
    </row>
    <row r="67" spans="1:11" ht="15.65" customHeight="1" x14ac:dyDescent="0.35">
      <c r="A67" s="6" t="s">
        <v>29</v>
      </c>
      <c r="B67" s="7" t="s">
        <v>30</v>
      </c>
      <c r="C67" s="4"/>
      <c r="D67" s="4"/>
      <c r="E67" s="4"/>
      <c r="H67"/>
    </row>
    <row r="68" spans="1:11" ht="15.65" customHeight="1" x14ac:dyDescent="0.35">
      <c r="A68" s="3">
        <v>1</v>
      </c>
      <c r="B68" s="3" t="s">
        <v>31</v>
      </c>
      <c r="C68" s="22">
        <v>116392</v>
      </c>
      <c r="D68" s="4"/>
      <c r="E68" s="4">
        <f>144204.59+44480.24+761.24+1277.74-8422.49-30770.7-27811.05-2980.08-3044.84-6329.29-2700-5591-12000</f>
        <v>91074.359999999971</v>
      </c>
      <c r="G68" s="37" t="s">
        <v>112</v>
      </c>
      <c r="H68" s="37"/>
      <c r="I68" s="37"/>
    </row>
    <row r="69" spans="1:11" ht="15.65" customHeight="1" x14ac:dyDescent="0.35">
      <c r="A69" s="3">
        <f t="shared" ref="A69:A82" si="2">A68+1</f>
        <v>2</v>
      </c>
      <c r="B69" s="3" t="s">
        <v>127</v>
      </c>
      <c r="C69" s="4">
        <v>4500</v>
      </c>
      <c r="D69" s="4"/>
      <c r="E69" s="4">
        <f>3691+343.63</f>
        <v>4034.63</v>
      </c>
      <c r="G69">
        <v>527300</v>
      </c>
      <c r="H69"/>
    </row>
    <row r="70" spans="1:11" ht="15.65" customHeight="1" x14ac:dyDescent="0.35">
      <c r="A70" s="3">
        <f t="shared" si="2"/>
        <v>3</v>
      </c>
      <c r="B70" s="3" t="s">
        <v>77</v>
      </c>
      <c r="C70" s="23">
        <v>18000</v>
      </c>
      <c r="D70" s="4"/>
      <c r="E70" s="4">
        <f>2840.23+98.76+102.24+134.13+90.2+228.88+1026.58+460.83+8+7+500</f>
        <v>5496.85</v>
      </c>
      <c r="H70"/>
    </row>
    <row r="71" spans="1:11" ht="15.65" customHeight="1" x14ac:dyDescent="0.35">
      <c r="A71" s="3">
        <f t="shared" si="2"/>
        <v>4</v>
      </c>
      <c r="B71" s="3" t="s">
        <v>32</v>
      </c>
      <c r="C71" s="4">
        <v>2000</v>
      </c>
      <c r="D71" s="4"/>
      <c r="E71" s="4">
        <f>689.6+7.6+1543.9</f>
        <v>2241.1000000000004</v>
      </c>
      <c r="H71"/>
    </row>
    <row r="72" spans="1:11" ht="15.65" customHeight="1" x14ac:dyDescent="0.35">
      <c r="A72" s="3">
        <f t="shared" si="2"/>
        <v>5</v>
      </c>
      <c r="B72" s="3" t="s">
        <v>75</v>
      </c>
      <c r="C72" s="24">
        <v>1500</v>
      </c>
      <c r="D72" s="4"/>
      <c r="E72" s="4">
        <f>205.11+1169+429.51+1429.21+58.49+5753.92+933.33+4129.73+289.86+551.68+970.99+4367.83-4971+1336.07-4414-933.33-4368-979</f>
        <v>5959.4</v>
      </c>
      <c r="H72"/>
    </row>
    <row r="73" spans="1:11" ht="15.65" customHeight="1" x14ac:dyDescent="0.35">
      <c r="A73" s="3"/>
      <c r="B73" s="3" t="s">
        <v>130</v>
      </c>
      <c r="C73" s="24"/>
      <c r="D73" s="4"/>
      <c r="E73" s="4">
        <v>4367.83</v>
      </c>
      <c r="H73"/>
    </row>
    <row r="74" spans="1:11" ht="15.65" customHeight="1" x14ac:dyDescent="0.35">
      <c r="A74" s="3"/>
      <c r="B74" s="3" t="s">
        <v>131</v>
      </c>
      <c r="C74" s="24"/>
      <c r="D74" s="4"/>
      <c r="E74" s="4">
        <v>979</v>
      </c>
      <c r="H74"/>
    </row>
    <row r="75" spans="1:11" ht="15.65" customHeight="1" x14ac:dyDescent="0.35">
      <c r="A75" s="3"/>
      <c r="B75" s="3" t="s">
        <v>128</v>
      </c>
      <c r="C75" s="24"/>
      <c r="D75" s="4"/>
      <c r="E75" s="4">
        <f>5753.92-4414+933.33</f>
        <v>2273.25</v>
      </c>
      <c r="H75"/>
    </row>
    <row r="76" spans="1:11" ht="15.65" customHeight="1" x14ac:dyDescent="0.35">
      <c r="A76" s="3"/>
      <c r="B76" s="3" t="s">
        <v>118</v>
      </c>
      <c r="C76" s="24"/>
      <c r="D76" s="4"/>
      <c r="E76" s="4">
        <f>23173.96+2694.23</f>
        <v>25868.19</v>
      </c>
      <c r="G76" t="s">
        <v>119</v>
      </c>
      <c r="H76"/>
    </row>
    <row r="77" spans="1:11" ht="15.65" customHeight="1" x14ac:dyDescent="0.35">
      <c r="A77" s="3">
        <f>A72+1</f>
        <v>6</v>
      </c>
      <c r="B77" s="3" t="s">
        <v>71</v>
      </c>
      <c r="C77" s="4">
        <v>37000</v>
      </c>
      <c r="D77" s="4"/>
      <c r="E77" s="4">
        <f>689.6+7.6+1543.9+596.44+12664.8+179.56+886.83+2110.5+153.3+799.5+4491.95+3308.98-528</f>
        <v>26904.959999999999</v>
      </c>
      <c r="G77" t="s">
        <v>120</v>
      </c>
      <c r="H77"/>
    </row>
    <row r="78" spans="1:11" ht="15.65" customHeight="1" x14ac:dyDescent="0.35">
      <c r="A78" s="3">
        <v>7</v>
      </c>
      <c r="B78" s="35" t="s">
        <v>58</v>
      </c>
      <c r="C78" s="33">
        <v>14000</v>
      </c>
      <c r="D78" s="33"/>
      <c r="E78" s="33">
        <f>4554+8422.49+27811.05+12000+2980.08+5591+2700</f>
        <v>64058.62</v>
      </c>
      <c r="G78" s="36">
        <f>27811.05+5591+2980</f>
        <v>36382.050000000003</v>
      </c>
      <c r="H78" s="36" t="s">
        <v>110</v>
      </c>
      <c r="I78" s="36"/>
      <c r="J78" s="36"/>
      <c r="K78" s="36"/>
    </row>
    <row r="79" spans="1:11" ht="15.65" customHeight="1" x14ac:dyDescent="0.35">
      <c r="A79" s="3">
        <v>8</v>
      </c>
      <c r="B79" s="3" t="s">
        <v>55</v>
      </c>
      <c r="C79" s="4">
        <v>5000</v>
      </c>
      <c r="D79" s="4"/>
      <c r="E79" s="4">
        <f>1275+170+53.92+36.18</f>
        <v>1535.1000000000001</v>
      </c>
      <c r="H79"/>
    </row>
    <row r="80" spans="1:11" ht="15.65" customHeight="1" x14ac:dyDescent="0.35">
      <c r="A80" s="3">
        <v>9</v>
      </c>
      <c r="B80" s="3" t="s">
        <v>72</v>
      </c>
      <c r="C80" s="4">
        <v>4700</v>
      </c>
      <c r="D80" s="4"/>
      <c r="E80" s="4">
        <f>4129.73+289.36+551.68</f>
        <v>4970.7699999999995</v>
      </c>
      <c r="H80"/>
    </row>
    <row r="81" spans="1:8" ht="15.65" customHeight="1" x14ac:dyDescent="0.35">
      <c r="A81" s="3">
        <v>10</v>
      </c>
      <c r="B81" s="3" t="s">
        <v>111</v>
      </c>
      <c r="C81" s="4">
        <v>15200</v>
      </c>
      <c r="D81" s="4"/>
      <c r="E81" s="4">
        <f>7076.96+10523.04</f>
        <v>17600</v>
      </c>
      <c r="H81"/>
    </row>
    <row r="82" spans="1:8" ht="15.65" customHeight="1" x14ac:dyDescent="0.35">
      <c r="A82" s="3">
        <f t="shared" si="2"/>
        <v>11</v>
      </c>
      <c r="B82" s="3" t="s">
        <v>33</v>
      </c>
      <c r="C82" s="4">
        <v>500</v>
      </c>
      <c r="D82" s="4"/>
      <c r="E82" s="4">
        <f>321.45+165.45+27</f>
        <v>513.9</v>
      </c>
      <c r="H82"/>
    </row>
    <row r="83" spans="1:8" ht="15.65" customHeight="1" x14ac:dyDescent="0.35">
      <c r="A83" s="3">
        <v>12</v>
      </c>
      <c r="B83" s="3" t="s">
        <v>88</v>
      </c>
      <c r="C83" s="4">
        <v>7500</v>
      </c>
      <c r="D83" s="4"/>
      <c r="E83" s="4">
        <v>7200</v>
      </c>
      <c r="H83"/>
    </row>
    <row r="84" spans="1:8" ht="15.65" customHeight="1" x14ac:dyDescent="0.35">
      <c r="A84" s="3">
        <v>13</v>
      </c>
      <c r="B84" s="3" t="s">
        <v>34</v>
      </c>
      <c r="C84" s="18">
        <v>8000</v>
      </c>
      <c r="D84" s="4"/>
      <c r="E84" s="4">
        <v>6085.17</v>
      </c>
      <c r="H84"/>
    </row>
    <row r="85" spans="1:8" ht="15.65" customHeight="1" x14ac:dyDescent="0.35">
      <c r="A85" s="3"/>
      <c r="B85" s="3" t="s">
        <v>117</v>
      </c>
      <c r="C85" s="18"/>
      <c r="D85" s="4"/>
      <c r="E85" s="4">
        <v>15482.23</v>
      </c>
      <c r="H85"/>
    </row>
    <row r="86" spans="1:8" ht="15.65" customHeight="1" x14ac:dyDescent="0.35">
      <c r="A86" s="3"/>
      <c r="B86" s="3" t="s">
        <v>123</v>
      </c>
      <c r="C86" s="18"/>
      <c r="D86" s="4"/>
      <c r="E86" s="4">
        <f>9345.77+59.79</f>
        <v>9405.5600000000013</v>
      </c>
      <c r="H86"/>
    </row>
    <row r="87" spans="1:8" ht="15.65" customHeight="1" x14ac:dyDescent="0.35">
      <c r="A87" s="3"/>
      <c r="B87" s="3" t="s">
        <v>122</v>
      </c>
      <c r="C87" s="18"/>
      <c r="D87" s="4"/>
      <c r="E87" s="4">
        <f>5394.7+500+767.74</f>
        <v>6662.44</v>
      </c>
      <c r="H87"/>
    </row>
    <row r="88" spans="1:8" ht="15.65" customHeight="1" x14ac:dyDescent="0.35">
      <c r="A88" s="6" t="s">
        <v>36</v>
      </c>
      <c r="B88" s="7" t="s">
        <v>37</v>
      </c>
      <c r="C88" s="4">
        <v>15000</v>
      </c>
      <c r="D88" s="4"/>
      <c r="E88" s="4">
        <f>12391.09+65.38</f>
        <v>12456.47</v>
      </c>
      <c r="H88"/>
    </row>
    <row r="89" spans="1:8" ht="15.65" customHeight="1" x14ac:dyDescent="0.35">
      <c r="A89" s="6" t="s">
        <v>38</v>
      </c>
      <c r="B89" s="38" t="s">
        <v>39</v>
      </c>
      <c r="C89" s="39">
        <v>39500</v>
      </c>
      <c r="D89" s="4"/>
      <c r="E89" s="4"/>
      <c r="G89" s="40" t="s">
        <v>113</v>
      </c>
      <c r="H89"/>
    </row>
    <row r="90" spans="1:8" ht="15.65" customHeight="1" x14ac:dyDescent="0.35">
      <c r="A90" s="6" t="s">
        <v>40</v>
      </c>
      <c r="B90" s="7" t="s">
        <v>41</v>
      </c>
      <c r="C90" s="4">
        <v>6500</v>
      </c>
      <c r="D90" s="4"/>
      <c r="E90" s="4">
        <v>6964.19</v>
      </c>
      <c r="H90"/>
    </row>
    <row r="91" spans="1:8" ht="15.65" customHeight="1" x14ac:dyDescent="0.35">
      <c r="A91" s="6" t="s">
        <v>42</v>
      </c>
      <c r="B91" s="7" t="s">
        <v>43</v>
      </c>
      <c r="C91" s="4">
        <v>7000</v>
      </c>
      <c r="D91" s="4"/>
      <c r="E91" s="4">
        <f>1856.87+3002.97+300</f>
        <v>5159.84</v>
      </c>
      <c r="H91"/>
    </row>
    <row r="92" spans="1:8" ht="15.65" customHeight="1" x14ac:dyDescent="0.35">
      <c r="A92" s="6" t="s">
        <v>44</v>
      </c>
      <c r="B92" s="7" t="s">
        <v>53</v>
      </c>
      <c r="C92" s="4"/>
      <c r="D92" s="4"/>
      <c r="E92" s="4"/>
      <c r="H92"/>
    </row>
    <row r="93" spans="1:8" ht="15.65" customHeight="1" x14ac:dyDescent="0.35">
      <c r="A93" s="9"/>
      <c r="B93" s="8" t="s">
        <v>45</v>
      </c>
      <c r="C93" s="17">
        <v>66600</v>
      </c>
      <c r="D93" s="4"/>
      <c r="E93" s="4">
        <f>14925.21-68.76-102.24+402</f>
        <v>15156.21</v>
      </c>
      <c r="H93"/>
    </row>
    <row r="94" spans="1:8" ht="15.65" customHeight="1" x14ac:dyDescent="0.35">
      <c r="A94" s="9"/>
      <c r="B94" s="8" t="s">
        <v>116</v>
      </c>
      <c r="C94" s="17"/>
      <c r="D94" s="4"/>
      <c r="E94" s="4">
        <v>476.52</v>
      </c>
      <c r="H94"/>
    </row>
    <row r="95" spans="1:8" ht="15.65" customHeight="1" x14ac:dyDescent="0.35">
      <c r="A95" s="9"/>
      <c r="B95" s="8" t="s">
        <v>129</v>
      </c>
      <c r="C95" s="17"/>
      <c r="D95" s="4"/>
      <c r="E95" s="4">
        <f>1362.22+1860.4+959.34+231.55</f>
        <v>4413.51</v>
      </c>
      <c r="H95"/>
    </row>
    <row r="96" spans="1:8" ht="15.65" customHeight="1" x14ac:dyDescent="0.35">
      <c r="A96" s="9"/>
      <c r="B96" s="8" t="s">
        <v>103</v>
      </c>
      <c r="C96" s="17"/>
      <c r="D96" s="4"/>
      <c r="E96" s="4">
        <f>14583+329.26</f>
        <v>14912.26</v>
      </c>
      <c r="H96"/>
    </row>
    <row r="97" spans="1:8" ht="15.65" customHeight="1" x14ac:dyDescent="0.35">
      <c r="A97" s="9"/>
      <c r="B97" s="8" t="s">
        <v>126</v>
      </c>
      <c r="C97" s="17"/>
      <c r="D97" s="4"/>
      <c r="E97" s="4">
        <v>4389.51</v>
      </c>
      <c r="H97"/>
    </row>
    <row r="98" spans="1:8" ht="15.65" customHeight="1" x14ac:dyDescent="0.35">
      <c r="A98" s="9"/>
      <c r="B98" s="8" t="s">
        <v>115</v>
      </c>
      <c r="C98" s="17"/>
      <c r="D98" s="4"/>
      <c r="E98" s="4">
        <v>48841.11</v>
      </c>
      <c r="H98"/>
    </row>
    <row r="99" spans="1:8" ht="15.65" customHeight="1" x14ac:dyDescent="0.35">
      <c r="A99" s="6" t="s">
        <v>46</v>
      </c>
      <c r="B99" s="7" t="s">
        <v>68</v>
      </c>
      <c r="C99" s="4">
        <v>3500</v>
      </c>
      <c r="D99" s="4"/>
      <c r="E99" s="4">
        <f>1379+6004.91+99.01</f>
        <v>7482.92</v>
      </c>
      <c r="H99"/>
    </row>
    <row r="100" spans="1:8" ht="15.65" customHeight="1" x14ac:dyDescent="0.35">
      <c r="A100" s="6" t="s">
        <v>47</v>
      </c>
      <c r="B100" s="7" t="s">
        <v>48</v>
      </c>
      <c r="C100" s="4"/>
      <c r="D100" s="4"/>
      <c r="E100" s="4"/>
      <c r="H100"/>
    </row>
    <row r="101" spans="1:8" ht="11.5" customHeight="1" x14ac:dyDescent="0.35">
      <c r="A101" s="3"/>
      <c r="B101" s="3" t="s">
        <v>49</v>
      </c>
      <c r="C101" s="4">
        <v>750</v>
      </c>
      <c r="D101" s="4"/>
      <c r="E101" s="4">
        <v>100</v>
      </c>
      <c r="H101"/>
    </row>
    <row r="102" spans="1:8" x14ac:dyDescent="0.35">
      <c r="A102" s="3"/>
      <c r="B102" s="3" t="s">
        <v>50</v>
      </c>
      <c r="C102" s="4">
        <v>650</v>
      </c>
      <c r="D102" s="4"/>
      <c r="E102" s="4">
        <v>697</v>
      </c>
      <c r="H102"/>
    </row>
    <row r="103" spans="1:8" x14ac:dyDescent="0.35">
      <c r="A103" s="3"/>
      <c r="B103" s="3" t="s">
        <v>51</v>
      </c>
      <c r="C103" s="16">
        <v>448048</v>
      </c>
      <c r="D103" s="16">
        <f>SUM(D25:D102)</f>
        <v>0</v>
      </c>
      <c r="E103" s="16">
        <f>SUM(E25:E102)</f>
        <v>495541.84</v>
      </c>
      <c r="F103" s="16">
        <f>SUM(F25:F102)</f>
        <v>50000</v>
      </c>
      <c r="G103" s="2">
        <f>SUM(E103:F103)</f>
        <v>545541.84000000008</v>
      </c>
      <c r="H103"/>
    </row>
    <row r="104" spans="1:8" x14ac:dyDescent="0.35">
      <c r="H104"/>
    </row>
    <row r="105" spans="1:8" x14ac:dyDescent="0.35">
      <c r="B105" s="10"/>
      <c r="H105"/>
    </row>
    <row r="106" spans="1:8" x14ac:dyDescent="0.35">
      <c r="A106" s="7"/>
      <c r="B106" s="7"/>
      <c r="C106" s="16"/>
      <c r="H106"/>
    </row>
    <row r="107" spans="1:8" ht="6.75" customHeight="1" x14ac:dyDescent="0.35">
      <c r="A107" t="s">
        <v>35</v>
      </c>
      <c r="H107"/>
    </row>
    <row r="108" spans="1:8" x14ac:dyDescent="0.35">
      <c r="H108"/>
    </row>
    <row r="109" spans="1:8" x14ac:dyDescent="0.35">
      <c r="H109"/>
    </row>
    <row r="110" spans="1:8" x14ac:dyDescent="0.35">
      <c r="E110">
        <f>579916.31-35713.46</f>
        <v>544202.85000000009</v>
      </c>
      <c r="H110"/>
    </row>
    <row r="111" spans="1:8" x14ac:dyDescent="0.35">
      <c r="A111" s="13"/>
      <c r="B111" s="12"/>
      <c r="H111"/>
    </row>
    <row r="112" spans="1:8" x14ac:dyDescent="0.35">
      <c r="A112" s="13"/>
      <c r="B112" s="12"/>
      <c r="H112"/>
    </row>
  </sheetData>
  <mergeCells count="2">
    <mergeCell ref="A1:D1"/>
    <mergeCell ref="A2:D2"/>
  </mergeCells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3F9E-6B82-482F-8F69-7ACCAB64119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C5FF-FEA3-44D3-A322-64B76933406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ROZP</vt:lpstr>
      <vt:lpstr>Hárok1</vt:lpstr>
      <vt:lpstr>Hárok2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akristofova</dc:creator>
  <cp:lastModifiedBy>Gabriela Antolikova</cp:lastModifiedBy>
  <cp:lastPrinted>2023-03-07T07:55:17Z</cp:lastPrinted>
  <dcterms:created xsi:type="dcterms:W3CDTF">2018-04-19T13:27:00Z</dcterms:created>
  <dcterms:modified xsi:type="dcterms:W3CDTF">2026-04-20T11:37:03Z</dcterms:modified>
</cp:coreProperties>
</file>